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Le Pelican\Dropbox\Documents\Jeux\JDR\Nephilim\Nephilim Legende\Outils\"/>
    </mc:Choice>
  </mc:AlternateContent>
  <xr:revisionPtr revIDLastSave="0" documentId="13_ncr:1_{7AEC550C-4C3F-412A-8CFB-EDA66922D033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Conjonction" sheetId="1" r:id="rId1"/>
    <sheet name="Déchiffrement Effet magique" sheetId="2" r:id="rId2"/>
    <sheet name="Enseignement effet magique" sheetId="3" r:id="rId3"/>
    <sheet name="Temps recherches occultes" sheetId="4" r:id="rId4"/>
    <sheet name="Dat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7" i="4" l="1"/>
  <c r="C6" i="4"/>
  <c r="C5" i="4"/>
  <c r="C4" i="4"/>
  <c r="D8" i="4" s="1"/>
  <c r="G3" i="4"/>
  <c r="E3" i="4"/>
  <c r="C3" i="4"/>
  <c r="F3" i="3"/>
  <c r="E3" i="3"/>
  <c r="F3" i="2"/>
  <c r="E3" i="2"/>
  <c r="E25" i="1"/>
  <c r="E29" i="1" s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B26" i="1" s="1"/>
  <c r="H20" i="1"/>
  <c r="G20" i="1"/>
  <c r="F20" i="1"/>
  <c r="E20" i="1"/>
  <c r="E26" i="1" s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F26" i="1" s="1"/>
  <c r="E13" i="1"/>
  <c r="D13" i="1"/>
  <c r="C13" i="1"/>
  <c r="B13" i="1"/>
  <c r="H12" i="1"/>
  <c r="G12" i="1"/>
  <c r="F12" i="1"/>
  <c r="E12" i="1"/>
  <c r="D12" i="1"/>
  <c r="C12" i="1"/>
  <c r="C26" i="1" s="1"/>
  <c r="B12" i="1"/>
  <c r="H10" i="1"/>
  <c r="G9" i="1"/>
  <c r="D25" i="1" s="1"/>
  <c r="D29" i="1" s="1"/>
  <c r="F8" i="1"/>
  <c r="E7" i="1"/>
  <c r="D6" i="1"/>
  <c r="D26" i="1" s="1"/>
  <c r="C5" i="1"/>
  <c r="B4" i="1"/>
  <c r="F3" i="4" l="1"/>
  <c r="B25" i="1"/>
  <c r="B29" i="1" s="1"/>
  <c r="F25" i="1"/>
  <c r="F29" i="1" s="1"/>
  <c r="C25" i="1"/>
  <c r="C29" i="1" s="1"/>
</calcChain>
</file>

<file path=xl/sharedStrings.xml><?xml version="1.0" encoding="utf-8"?>
<sst xmlns="http://schemas.openxmlformats.org/spreadsheetml/2006/main" count="87" uniqueCount="68">
  <si>
    <t>Date</t>
  </si>
  <si>
    <t>Lune</t>
  </si>
  <si>
    <t>Feu</t>
  </si>
  <si>
    <t>Eau</t>
  </si>
  <si>
    <t>Air</t>
  </si>
  <si>
    <t>Terre</t>
  </si>
  <si>
    <t>Orichalque</t>
  </si>
  <si>
    <t>Soleil</t>
  </si>
  <si>
    <t>Lundi</t>
  </si>
  <si>
    <t>Mardi</t>
  </si>
  <si>
    <t>Mercredi</t>
  </si>
  <si>
    <t>Jeudi</t>
  </si>
  <si>
    <t>Vendredi</t>
  </si>
  <si>
    <t>Samedi</t>
  </si>
  <si>
    <t>Dimanche</t>
  </si>
  <si>
    <t>Bélier</t>
  </si>
  <si>
    <t>Taureau</t>
  </si>
  <si>
    <t>Gémeaux</t>
  </si>
  <si>
    <t>Cancer</t>
  </si>
  <si>
    <t>Lion</t>
  </si>
  <si>
    <t>Vierge</t>
  </si>
  <si>
    <t>Balance</t>
  </si>
  <si>
    <t>Scorpion</t>
  </si>
  <si>
    <t>Sagittaire</t>
  </si>
  <si>
    <t>Capricorne</t>
  </si>
  <si>
    <t>Verseau</t>
  </si>
  <si>
    <t>Poisson</t>
  </si>
  <si>
    <t>Conjonction</t>
  </si>
  <si>
    <t>Grande Conjonction</t>
  </si>
  <si>
    <t>Modificateur SO</t>
  </si>
  <si>
    <t>Effet magique</t>
  </si>
  <si>
    <t>Science occulte</t>
  </si>
  <si>
    <t>Cercle</t>
  </si>
  <si>
    <t>Degré</t>
  </si>
  <si>
    <t>Temps</t>
  </si>
  <si>
    <t>Alchimie</t>
  </si>
  <si>
    <t>Nephilim</t>
  </si>
  <si>
    <t>Niv art occulte</t>
  </si>
  <si>
    <t>Nb ordonnances</t>
  </si>
  <si>
    <t>Magie</t>
  </si>
  <si>
    <t>Enquête occulte</t>
  </si>
  <si>
    <t>Degré :</t>
  </si>
  <si>
    <t>Elément inadequat</t>
  </si>
  <si>
    <t>Non</t>
  </si>
  <si>
    <t>Mnemos</t>
  </si>
  <si>
    <t>Fraternité</t>
  </si>
  <si>
    <t>Aide</t>
  </si>
  <si>
    <t>Oui</t>
  </si>
  <si>
    <t>Autre modificateur</t>
  </si>
  <si>
    <t>Niv Vécu / Quête / Savoir ésotérique</t>
  </si>
  <si>
    <t>Niv en Ka-air</t>
  </si>
  <si>
    <t>Aralune</t>
  </si>
  <si>
    <t>Kalici</t>
  </si>
  <si>
    <t>Silure</t>
  </si>
  <si>
    <t>Sciences occultes</t>
  </si>
  <si>
    <t>Unité temps déchiffrement</t>
  </si>
  <si>
    <t>Secondes</t>
  </si>
  <si>
    <t>Kabbale</t>
  </si>
  <si>
    <t>Minutes</t>
  </si>
  <si>
    <t>Heures</t>
  </si>
  <si>
    <t>Jours</t>
  </si>
  <si>
    <t>Semaines</t>
  </si>
  <si>
    <t>Mois</t>
  </si>
  <si>
    <t>Années</t>
  </si>
  <si>
    <t>Décennies</t>
  </si>
  <si>
    <t>Siècles</t>
  </si>
  <si>
    <t>Millénaire</t>
  </si>
  <si>
    <t>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</si>
</sst>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0"/>
      <name val="Arial"/>
      <family val="2"/>
    </font>
    <font>
      <b/>
      <sz val="14"/>
      <name val="Amerika"/>
      <family val="1"/>
    </font>
    <font>
      <sz val="10"/>
      <name val="Amerika"/>
      <family val="1"/>
    </font>
    <font>
      <b/>
      <sz val="10"/>
      <name val="Amerika"/>
      <family val="1"/>
    </font>
    <font>
      <b/>
      <sz val="10"/>
      <name val="Arial"/>
      <family val="2"/>
    </font>
    <font>
      <sz val="10"/>
      <name val="Times New Roman"/>
      <family val="1"/>
    </font>
    <font>
      <sz val="12"/>
      <name val="Centaur"/>
      <family val="1"/>
    </font>
  </fonts>
  <fills count="4">
    <fill>
      <patternFill patternType="none"/>
    </fill>
    <fill>
      <patternFill patternType="gray125"/>
    </fill>
    <fill>
      <patternFill patternType="solid">
        <fgColor rgb="FFB0E0E6"/>
        <bgColor rgb="FFDCDCDC"/>
      </patternFill>
    </fill>
    <fill>
      <patternFill patternType="solid">
        <fgColor rgb="FFDCDCDC"/>
        <bgColor rgb="FFB0E0E6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/>
    <xf numFmtId="164" fontId="0" fillId="0" borderId="0" xfId="0" applyNumberForma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4" xfId="0" applyBorder="1"/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0E0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zoomScale="140" zoomScaleNormal="140" workbookViewId="0">
      <selection activeCell="I14" sqref="I14"/>
    </sheetView>
  </sheetViews>
  <sheetFormatPr baseColWidth="10" defaultColWidth="11.5703125" defaultRowHeight="12.75" customHeight="1" x14ac:dyDescent="0.2"/>
  <cols>
    <col min="1" max="1" width="17.7109375" customWidth="1"/>
  </cols>
  <sheetData>
    <row r="1" spans="1:8" ht="19.5" x14ac:dyDescent="0.35">
      <c r="A1" s="12" t="s">
        <v>0</v>
      </c>
      <c r="B1" s="11">
        <v>43373</v>
      </c>
      <c r="C1" s="11"/>
    </row>
    <row r="2" spans="1:8" x14ac:dyDescent="0.2">
      <c r="B2" s="13"/>
    </row>
    <row r="3" spans="1:8" ht="13.5" x14ac:dyDescent="0.25">
      <c r="A3" s="14"/>
      <c r="B3" s="15" t="s">
        <v>1</v>
      </c>
      <c r="C3" s="16" t="s">
        <v>2</v>
      </c>
      <c r="D3" s="15" t="s">
        <v>3</v>
      </c>
      <c r="E3" s="16" t="s">
        <v>4</v>
      </c>
      <c r="F3" s="15" t="s">
        <v>5</v>
      </c>
      <c r="G3" s="16" t="s">
        <v>6</v>
      </c>
      <c r="H3" s="15" t="s">
        <v>7</v>
      </c>
    </row>
    <row r="4" spans="1:8" ht="13.5" x14ac:dyDescent="0.25">
      <c r="A4" s="17" t="s">
        <v>8</v>
      </c>
      <c r="B4" s="18" t="str">
        <f>IF(WEEKDAY($B$1,2)=1,"X","")</f>
        <v/>
      </c>
      <c r="C4" s="19"/>
      <c r="D4" s="20"/>
      <c r="E4" s="19"/>
      <c r="F4" s="20"/>
      <c r="G4" s="19"/>
      <c r="H4" s="20"/>
    </row>
    <row r="5" spans="1:8" ht="13.5" x14ac:dyDescent="0.25">
      <c r="A5" s="17" t="s">
        <v>9</v>
      </c>
      <c r="B5" s="20"/>
      <c r="C5" s="21" t="str">
        <f>IF(WEEKDAY($B$1,2)=2,"X","")</f>
        <v/>
      </c>
      <c r="D5" s="20"/>
      <c r="E5" s="19"/>
      <c r="F5" s="20"/>
      <c r="G5" s="19"/>
      <c r="H5" s="20"/>
    </row>
    <row r="6" spans="1:8" ht="13.5" x14ac:dyDescent="0.25">
      <c r="A6" s="17" t="s">
        <v>10</v>
      </c>
      <c r="B6" s="20"/>
      <c r="C6" s="19"/>
      <c r="D6" s="18" t="str">
        <f>IF(WEEKDAY($B$1,2)=3,"X","")</f>
        <v/>
      </c>
      <c r="E6" s="19"/>
      <c r="F6" s="20"/>
      <c r="G6" s="19"/>
      <c r="H6" s="20"/>
    </row>
    <row r="7" spans="1:8" ht="13.5" x14ac:dyDescent="0.25">
      <c r="A7" s="17" t="s">
        <v>11</v>
      </c>
      <c r="B7" s="20"/>
      <c r="C7" s="19"/>
      <c r="D7" s="20"/>
      <c r="E7" s="21" t="str">
        <f>IF(WEEKDAY($B$1,2)=4,"X","")</f>
        <v/>
      </c>
      <c r="F7" s="20"/>
      <c r="G7" s="19"/>
      <c r="H7" s="20"/>
    </row>
    <row r="8" spans="1:8" ht="13.5" x14ac:dyDescent="0.25">
      <c r="A8" s="17" t="s">
        <v>12</v>
      </c>
      <c r="B8" s="20"/>
      <c r="C8" s="19"/>
      <c r="D8" s="20"/>
      <c r="E8" s="19"/>
      <c r="F8" s="18" t="str">
        <f>IF(WEEKDAY($B$1,2)=5,"X","")</f>
        <v/>
      </c>
      <c r="G8" s="19"/>
      <c r="H8" s="20"/>
    </row>
    <row r="9" spans="1:8" ht="13.5" x14ac:dyDescent="0.25">
      <c r="A9" s="17" t="s">
        <v>13</v>
      </c>
      <c r="B9" s="20"/>
      <c r="C9" s="19"/>
      <c r="D9" s="20"/>
      <c r="E9" s="19"/>
      <c r="F9" s="20"/>
      <c r="G9" s="21" t="str">
        <f>IF(WEEKDAY($B$1,2)=6,"X","")</f>
        <v/>
      </c>
      <c r="H9" s="20"/>
    </row>
    <row r="10" spans="1:8" ht="13.5" x14ac:dyDescent="0.25">
      <c r="A10" s="17" t="s">
        <v>14</v>
      </c>
      <c r="B10" s="20"/>
      <c r="C10" s="19"/>
      <c r="D10" s="20"/>
      <c r="E10" s="19"/>
      <c r="F10" s="20"/>
      <c r="G10" s="19"/>
      <c r="H10" s="18" t="str">
        <f>IF(WEEKDAY($B$1,2)=7,"X","")</f>
        <v>X</v>
      </c>
    </row>
    <row r="11" spans="1:8" x14ac:dyDescent="0.2">
      <c r="A11" s="22"/>
      <c r="B11" s="23"/>
      <c r="D11" s="23"/>
      <c r="F11" s="23"/>
      <c r="H11" s="23"/>
    </row>
    <row r="12" spans="1:8" ht="13.5" x14ac:dyDescent="0.25">
      <c r="A12" s="17" t="s">
        <v>15</v>
      </c>
      <c r="B12" s="24" t="str">
        <f t="shared" ref="B12:H12" si="0">IF(OR(AND(DAY($B$1)&gt;=21,MONTH($B$1)=3),AND(DAY($B$1)&lt;=20,MONTH($B$1)=4)),"X","")</f>
        <v/>
      </c>
      <c r="C12" s="25" t="str">
        <f t="shared" si="0"/>
        <v/>
      </c>
      <c r="D12" s="24" t="str">
        <f t="shared" si="0"/>
        <v/>
      </c>
      <c r="E12" s="26" t="str">
        <f t="shared" si="0"/>
        <v/>
      </c>
      <c r="F12" s="24" t="str">
        <f t="shared" si="0"/>
        <v/>
      </c>
      <c r="G12" s="26" t="str">
        <f t="shared" si="0"/>
        <v/>
      </c>
      <c r="H12" s="24" t="str">
        <f t="shared" si="0"/>
        <v/>
      </c>
    </row>
    <row r="13" spans="1:8" ht="13.5" x14ac:dyDescent="0.25">
      <c r="A13" s="17" t="s">
        <v>16</v>
      </c>
      <c r="B13" s="24" t="str">
        <f t="shared" ref="B13:H13" si="1">IF(OR(AND(DAY($B$1)&gt;=21,MONTH($B$1)=4),AND(DAY($B$1)&lt;=20,MONTH($B$1)=5)),"X","")</f>
        <v/>
      </c>
      <c r="C13" s="26" t="str">
        <f t="shared" si="1"/>
        <v/>
      </c>
      <c r="D13" s="24" t="str">
        <f t="shared" si="1"/>
        <v/>
      </c>
      <c r="E13" s="26" t="str">
        <f t="shared" si="1"/>
        <v/>
      </c>
      <c r="F13" s="27" t="str">
        <f t="shared" si="1"/>
        <v/>
      </c>
      <c r="G13" s="26" t="str">
        <f t="shared" si="1"/>
        <v/>
      </c>
      <c r="H13" s="24" t="str">
        <f t="shared" si="1"/>
        <v/>
      </c>
    </row>
    <row r="14" spans="1:8" ht="13.5" x14ac:dyDescent="0.25">
      <c r="A14" s="17" t="s">
        <v>17</v>
      </c>
      <c r="B14" s="24" t="str">
        <f t="shared" ref="B14:H14" si="2">IF(OR(AND(DAY($B$1)&gt;=21,MONTH($B$1)=5),AND(DAY($B$1)&lt;=20,MONTH($B$1)=6)),"X","")</f>
        <v/>
      </c>
      <c r="C14" s="26" t="str">
        <f t="shared" si="2"/>
        <v/>
      </c>
      <c r="D14" s="27" t="str">
        <f t="shared" si="2"/>
        <v/>
      </c>
      <c r="E14" s="26" t="str">
        <f t="shared" si="2"/>
        <v/>
      </c>
      <c r="F14" s="24" t="str">
        <f t="shared" si="2"/>
        <v/>
      </c>
      <c r="G14" s="26" t="str">
        <f t="shared" si="2"/>
        <v/>
      </c>
      <c r="H14" s="24" t="str">
        <f t="shared" si="2"/>
        <v/>
      </c>
    </row>
    <row r="15" spans="1:8" ht="13.5" x14ac:dyDescent="0.25">
      <c r="A15" s="17" t="s">
        <v>18</v>
      </c>
      <c r="B15" s="27" t="str">
        <f t="shared" ref="B15:H15" si="3">IF(OR(AND(DAY($B$1)&gt;=21,MONTH($B$1)=6),AND(DAY($B$1)&lt;=20,MONTH($B$1)=7)),"X","")</f>
        <v/>
      </c>
      <c r="C15" s="26" t="str">
        <f t="shared" si="3"/>
        <v/>
      </c>
      <c r="D15" s="24" t="str">
        <f t="shared" si="3"/>
        <v/>
      </c>
      <c r="E15" s="26" t="str">
        <f t="shared" si="3"/>
        <v/>
      </c>
      <c r="F15" s="24" t="str">
        <f t="shared" si="3"/>
        <v/>
      </c>
      <c r="G15" s="26" t="str">
        <f t="shared" si="3"/>
        <v/>
      </c>
      <c r="H15" s="24" t="str">
        <f t="shared" si="3"/>
        <v/>
      </c>
    </row>
    <row r="16" spans="1:8" ht="13.5" x14ac:dyDescent="0.25">
      <c r="A16" s="17" t="s">
        <v>19</v>
      </c>
      <c r="B16" s="24" t="str">
        <f t="shared" ref="B16:H16" si="4">IF(OR(AND(DAY($B$1)&gt;=21,MONTH($B$1)=7),AND(DAY($B$1)&lt;=20,MONTH($B$1)=8)),"X","")</f>
        <v/>
      </c>
      <c r="C16" s="26" t="str">
        <f t="shared" si="4"/>
        <v/>
      </c>
      <c r="D16" s="24" t="str">
        <f t="shared" si="4"/>
        <v/>
      </c>
      <c r="E16" s="26" t="str">
        <f t="shared" si="4"/>
        <v/>
      </c>
      <c r="F16" s="24" t="str">
        <f t="shared" si="4"/>
        <v/>
      </c>
      <c r="G16" s="26" t="str">
        <f t="shared" si="4"/>
        <v/>
      </c>
      <c r="H16" s="27" t="str">
        <f t="shared" si="4"/>
        <v/>
      </c>
    </row>
    <row r="17" spans="1:8" ht="13.5" x14ac:dyDescent="0.25">
      <c r="A17" s="17" t="s">
        <v>20</v>
      </c>
      <c r="B17" s="24" t="str">
        <f t="shared" ref="B17:H17" si="5">IF(OR(AND(DAY($B$1)&gt;=21,MONTH($B$1)=8),AND(DAY($B$1)&lt;=20,MONTH($B$1)=9)),"X","")</f>
        <v/>
      </c>
      <c r="C17" s="26" t="str">
        <f t="shared" si="5"/>
        <v/>
      </c>
      <c r="D17" s="27" t="str">
        <f t="shared" si="5"/>
        <v/>
      </c>
      <c r="E17" s="26" t="str">
        <f t="shared" si="5"/>
        <v/>
      </c>
      <c r="F17" s="24" t="str">
        <f t="shared" si="5"/>
        <v/>
      </c>
      <c r="G17" s="26" t="str">
        <f t="shared" si="5"/>
        <v/>
      </c>
      <c r="H17" s="24" t="str">
        <f t="shared" si="5"/>
        <v/>
      </c>
    </row>
    <row r="18" spans="1:8" ht="13.5" x14ac:dyDescent="0.25">
      <c r="A18" s="17" t="s">
        <v>21</v>
      </c>
      <c r="B18" s="24" t="str">
        <f t="shared" ref="B18:H18" si="6">IF(OR(AND(DAY($B$1)&gt;=21,MONTH($B$1)=9),AND(DAY($B$1)&lt;=20,MONTH($B$1)=10)),"X","")</f>
        <v>X</v>
      </c>
      <c r="C18" s="26" t="str">
        <f t="shared" si="6"/>
        <v>X</v>
      </c>
      <c r="D18" s="24" t="str">
        <f t="shared" si="6"/>
        <v>X</v>
      </c>
      <c r="E18" s="26" t="str">
        <f t="shared" si="6"/>
        <v>X</v>
      </c>
      <c r="F18" s="27" t="str">
        <f t="shared" si="6"/>
        <v>X</v>
      </c>
      <c r="G18" s="26" t="str">
        <f t="shared" si="6"/>
        <v>X</v>
      </c>
      <c r="H18" s="24" t="str">
        <f t="shared" si="6"/>
        <v>X</v>
      </c>
    </row>
    <row r="19" spans="1:8" ht="13.5" x14ac:dyDescent="0.25">
      <c r="A19" s="17" t="s">
        <v>22</v>
      </c>
      <c r="B19" s="24" t="str">
        <f t="shared" ref="B19:H19" si="7">IF(OR(AND(DAY($B$1)&gt;=21,MONTH($B$1)=10),AND(DAY($B$1)&lt;=20,MONTH($B$1)=11)),"X","")</f>
        <v/>
      </c>
      <c r="C19" s="25" t="str">
        <f t="shared" si="7"/>
        <v/>
      </c>
      <c r="D19" s="24" t="str">
        <f t="shared" si="7"/>
        <v/>
      </c>
      <c r="E19" s="26" t="str">
        <f t="shared" si="7"/>
        <v/>
      </c>
      <c r="F19" s="24" t="str">
        <f t="shared" si="7"/>
        <v/>
      </c>
      <c r="G19" s="26" t="str">
        <f t="shared" si="7"/>
        <v/>
      </c>
      <c r="H19" s="24" t="str">
        <f t="shared" si="7"/>
        <v/>
      </c>
    </row>
    <row r="20" spans="1:8" ht="13.5" x14ac:dyDescent="0.25">
      <c r="A20" s="17" t="s">
        <v>23</v>
      </c>
      <c r="B20" s="24" t="str">
        <f t="shared" ref="B20:H20" si="8">IF(OR(AND(DAY($B$1)&gt;=21,MONTH($B$1)=11),AND(DAY($B$1)&lt;=20,MONTH($B$1)=12)),"X","")</f>
        <v/>
      </c>
      <c r="C20" s="26" t="str">
        <f t="shared" si="8"/>
        <v/>
      </c>
      <c r="D20" s="24" t="str">
        <f t="shared" si="8"/>
        <v/>
      </c>
      <c r="E20" s="25" t="str">
        <f t="shared" si="8"/>
        <v/>
      </c>
      <c r="F20" s="24" t="str">
        <f t="shared" si="8"/>
        <v/>
      </c>
      <c r="G20" s="26" t="str">
        <f t="shared" si="8"/>
        <v/>
      </c>
      <c r="H20" s="24" t="str">
        <f t="shared" si="8"/>
        <v/>
      </c>
    </row>
    <row r="21" spans="1:8" ht="13.5" x14ac:dyDescent="0.25">
      <c r="A21" s="17" t="s">
        <v>24</v>
      </c>
      <c r="B21" s="27" t="str">
        <f t="shared" ref="B21:H21" si="9">IF(OR(AND(DAY($B$1)&gt;=21,MONTH($B$1)=12),AND(DAY($B$1)&lt;=20,MONTH($B$1)=1)),"X","")</f>
        <v/>
      </c>
      <c r="C21" s="26" t="str">
        <f t="shared" si="9"/>
        <v/>
      </c>
      <c r="D21" s="24" t="str">
        <f t="shared" si="9"/>
        <v/>
      </c>
      <c r="E21" s="26" t="str">
        <f t="shared" si="9"/>
        <v/>
      </c>
      <c r="F21" s="24" t="str">
        <f t="shared" si="9"/>
        <v/>
      </c>
      <c r="G21" s="26" t="str">
        <f t="shared" si="9"/>
        <v/>
      </c>
      <c r="H21" s="24" t="str">
        <f t="shared" si="9"/>
        <v/>
      </c>
    </row>
    <row r="22" spans="1:8" ht="13.5" x14ac:dyDescent="0.25">
      <c r="A22" s="17" t="s">
        <v>25</v>
      </c>
      <c r="B22" s="24" t="str">
        <f t="shared" ref="B22:H22" si="10">IF(OR(AND(DAY($B$1)&gt;=21,MONTH($B$1)=1),AND(DAY($B$1)&lt;=20,MONTH($B$1)=2)),"X","")</f>
        <v/>
      </c>
      <c r="C22" s="26" t="str">
        <f t="shared" si="10"/>
        <v/>
      </c>
      <c r="D22" s="24" t="str">
        <f t="shared" si="10"/>
        <v/>
      </c>
      <c r="E22" s="26" t="str">
        <f t="shared" si="10"/>
        <v/>
      </c>
      <c r="F22" s="24" t="str">
        <f t="shared" si="10"/>
        <v/>
      </c>
      <c r="G22" s="25" t="str">
        <f t="shared" si="10"/>
        <v/>
      </c>
      <c r="H22" s="24" t="str">
        <f t="shared" si="10"/>
        <v/>
      </c>
    </row>
    <row r="23" spans="1:8" ht="13.5" x14ac:dyDescent="0.25">
      <c r="A23" s="17" t="s">
        <v>26</v>
      </c>
      <c r="B23" s="28" t="str">
        <f t="shared" ref="B23:H23" si="11">IF(OR(AND(DAY($B$1)&gt;=21,MONTH($B$1)=2),AND(DAY($B$1)&lt;=20,MONTH($B$1)=3)),"X","")</f>
        <v/>
      </c>
      <c r="C23" s="26" t="str">
        <f t="shared" si="11"/>
        <v/>
      </c>
      <c r="D23" s="28" t="str">
        <f t="shared" si="11"/>
        <v/>
      </c>
      <c r="E23" s="25" t="str">
        <f t="shared" si="11"/>
        <v/>
      </c>
      <c r="F23" s="28" t="str">
        <f t="shared" si="11"/>
        <v/>
      </c>
      <c r="G23" s="26" t="str">
        <f t="shared" si="11"/>
        <v/>
      </c>
      <c r="H23" s="28" t="str">
        <f t="shared" si="11"/>
        <v/>
      </c>
    </row>
    <row r="24" spans="1:8" x14ac:dyDescent="0.2">
      <c r="D24" s="29"/>
    </row>
    <row r="25" spans="1:8" x14ac:dyDescent="0.2">
      <c r="A25" t="s">
        <v>27</v>
      </c>
      <c r="B25" s="30">
        <f>IF($G$9="X",-2*IF(B22="X",2,1),COUNTIF(B4:B10,"X")*IF(B16="X",0,1)*IF(B22="X",-1,1))</f>
        <v>0</v>
      </c>
      <c r="C25" s="30">
        <f>IF($G$9="X",-2*IF(C22="X",2,1),COUNTIF(C4:C10,"X")*IF(C16="X",0,1)*IF(C22="X",-1,1))</f>
        <v>0</v>
      </c>
      <c r="D25" s="30">
        <f>IF($G$9="X",-2*IF(D22="X",2,1),COUNTIF(D4:D10,"X")*IF(D16="X",0,1)*IF(D22="X",-1,1))</f>
        <v>0</v>
      </c>
      <c r="E25" s="30">
        <f>IF($G$9="X",-2*IF(E22="X",2,1),COUNTIF(E4:E10,"X")*IF(E16="X",0,1)*IF(E22="X",-1,1))</f>
        <v>0</v>
      </c>
      <c r="F25" s="30">
        <f>IF($G$9="X",-2*IF(F22="X",2,1),COUNTIF(F4:F10,"X")*IF(F16="X",0,1)*IF(F22="X",-1,1))</f>
        <v>0</v>
      </c>
      <c r="G25" s="30"/>
      <c r="H25" s="30"/>
    </row>
    <row r="26" spans="1:8" x14ac:dyDescent="0.2">
      <c r="A26" t="s">
        <v>28</v>
      </c>
      <c r="B26" s="30">
        <f ca="1">IF(AND(OR(B21="X",B15="X"),B4="X"),1+IF(RANDBETWEEN(1,365)=300,1,0)+IF(RANDBETWEEN(1,1000)=500,1,0)+IF(RANDBETWEEN(1,10000)=5000,1,0)+IF(RANDBETWEEN(1,100000)=5000000000,1,0),0)</f>
        <v>0</v>
      </c>
      <c r="C26" s="30">
        <f ca="1">IF(AND(OR(C12="X",C19="X"),C5="X"),1+IF(RANDBETWEEN(1,100)=50,1,0)+IF(RANDBETWEEN(1,1000)=500,1,0)+IF(RANDBETWEEN(1,10000)=5000,1,0)+IF(RANDBETWEEN(1,100000)=50000,1,0),0)</f>
        <v>0</v>
      </c>
      <c r="D26" s="30">
        <f ca="1">IF(AND(OR(D14="X",D17="X"),D6="X"),1+IF(RANDBETWEEN(1,100)=50,1,0)+IF(RANDBETWEEN(1,1000)=500,1,0)+IF(RANDBETWEEN(1,10000)=5000,1,0)+IF(RANDBETWEEN(1,100000)=50000,1,0),0)</f>
        <v>0</v>
      </c>
      <c r="E26" s="30">
        <f ca="1">IF(AND(OR(E20="X",E23="X"),E7="X"),1+IF(RANDBETWEEN(1,100)=50,1,0)+IF(RANDBETWEEN(1,1000)=500,1,0)+IF(RANDBETWEEN(1,10000)=5000,1,0)+IF(RANDBETWEEN(1,100000)=50000,1,0),0)</f>
        <v>0</v>
      </c>
      <c r="F26" s="30">
        <f ca="1">IF(AND(OR(F13="X",F18="X"),F8="X"),1+IF(RANDBETWEEN(1,100)=50,1,0)+IF(RANDBETWEEN(1,1000)=500,1,0)+IF(RANDBETWEEN(1,10000)=5000,1,0)+IF(RANDBETWEEN(1,100000)=50000,1,0),0)</f>
        <v>0</v>
      </c>
      <c r="G26" s="31"/>
      <c r="H26" s="31"/>
    </row>
    <row r="27" spans="1:8" x14ac:dyDescent="0.2">
      <c r="B27" s="30"/>
      <c r="C27" s="30"/>
      <c r="D27" s="30"/>
      <c r="E27" s="30"/>
      <c r="F27" s="30"/>
      <c r="G27" s="31"/>
      <c r="H27" s="31"/>
    </row>
    <row r="28" spans="1:8" ht="13.5" x14ac:dyDescent="0.25">
      <c r="A28" s="10" t="s">
        <v>29</v>
      </c>
      <c r="B28" s="32" t="s">
        <v>1</v>
      </c>
      <c r="C28" s="32" t="s">
        <v>2</v>
      </c>
      <c r="D28" s="32" t="s">
        <v>3</v>
      </c>
      <c r="E28" s="32" t="s">
        <v>4</v>
      </c>
      <c r="F28" s="33" t="s">
        <v>5</v>
      </c>
    </row>
    <row r="29" spans="1:8" ht="13.5" x14ac:dyDescent="0.25">
      <c r="A29" s="10"/>
      <c r="B29" s="34">
        <f ca="1">B25+B26</f>
        <v>0</v>
      </c>
      <c r="C29" s="34">
        <f ca="1">C25+C26</f>
        <v>0</v>
      </c>
      <c r="D29" s="34">
        <f ca="1">D25+D26</f>
        <v>0</v>
      </c>
      <c r="E29" s="34">
        <f ca="1">E25+E26</f>
        <v>0</v>
      </c>
      <c r="F29" s="35">
        <f ca="1">F25+F26</f>
        <v>0</v>
      </c>
    </row>
  </sheetData>
  <sheetProtection algorithmName="SHA-512" hashValue="lacbahag6bQiVTOMDNFFhM/CAeERHPf/GphaTOGBV6QIHEegdMpoUD4GUJXEim3O0jbhVPG7h1GFg+fbFVXIFg==" saltValue="NRuj89LjrNQ8Wjn4z8C24Q==" spinCount="100000" sheet="1" objects="1" scenarios="1"/>
  <mergeCells count="2">
    <mergeCell ref="B1:C1"/>
    <mergeCell ref="A28:A29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zoomScale="140" zoomScaleNormal="140" workbookViewId="0">
      <selection activeCell="C9" sqref="C9"/>
    </sheetView>
  </sheetViews>
  <sheetFormatPr baseColWidth="10" defaultColWidth="11.5703125" defaultRowHeight="12.75" customHeight="1" x14ac:dyDescent="0.2"/>
  <cols>
    <col min="1" max="1" width="20" customWidth="1"/>
    <col min="2" max="2" width="19.140625" customWidth="1"/>
    <col min="4" max="4" width="5.7109375" customWidth="1"/>
    <col min="6" max="6" width="13.85546875" customWidth="1"/>
  </cols>
  <sheetData>
    <row r="1" spans="1:6" x14ac:dyDescent="0.2">
      <c r="A1" s="9" t="s">
        <v>30</v>
      </c>
      <c r="B1" s="9"/>
      <c r="C1" s="9"/>
    </row>
    <row r="2" spans="1:6" ht="12.75" customHeight="1" x14ac:dyDescent="0.25">
      <c r="A2" s="19" t="s">
        <v>31</v>
      </c>
      <c r="B2" s="19" t="s">
        <v>32</v>
      </c>
      <c r="C2" s="19" t="s">
        <v>33</v>
      </c>
      <c r="E2" s="8" t="s">
        <v>34</v>
      </c>
      <c r="F2" s="8"/>
    </row>
    <row r="3" spans="1:6" ht="12.75" customHeight="1" x14ac:dyDescent="0.25">
      <c r="A3" s="36" t="s">
        <v>35</v>
      </c>
      <c r="B3" s="36">
        <v>2</v>
      </c>
      <c r="C3" s="36">
        <v>1</v>
      </c>
      <c r="E3" s="7">
        <f>C3</f>
        <v>1</v>
      </c>
      <c r="F3" s="6" t="str">
        <f>VLOOKUP(B3+3+C3-A7-IF(A3="Kabbale",B7,0),Data!C2:D12,2,0)</f>
        <v>Secondes</v>
      </c>
    </row>
    <row r="4" spans="1:6" x14ac:dyDescent="0.2">
      <c r="A4" s="31"/>
      <c r="B4" s="31"/>
      <c r="C4" s="31"/>
      <c r="E4" s="7"/>
      <c r="F4" s="6"/>
    </row>
    <row r="5" spans="1:6" x14ac:dyDescent="0.2">
      <c r="A5" s="9" t="s">
        <v>36</v>
      </c>
      <c r="B5" s="9"/>
      <c r="C5" s="31"/>
    </row>
    <row r="6" spans="1:6" ht="12.75" customHeight="1" x14ac:dyDescent="0.25">
      <c r="A6" s="19" t="s">
        <v>37</v>
      </c>
      <c r="B6" s="19" t="s">
        <v>38</v>
      </c>
      <c r="C6" s="31"/>
    </row>
    <row r="7" spans="1:6" ht="12.75" customHeight="1" x14ac:dyDescent="0.25">
      <c r="A7" s="36">
        <v>6</v>
      </c>
      <c r="B7" s="36"/>
      <c r="C7" s="31"/>
    </row>
    <row r="10" spans="1:6" x14ac:dyDescent="0.2">
      <c r="A10" s="37"/>
    </row>
    <row r="11" spans="1:6" x14ac:dyDescent="0.2">
      <c r="A11" s="38"/>
    </row>
    <row r="12" spans="1:6" x14ac:dyDescent="0.2">
      <c r="A12" s="38"/>
    </row>
    <row r="13" spans="1:6" x14ac:dyDescent="0.2">
      <c r="A13" s="38"/>
    </row>
    <row r="14" spans="1:6" x14ac:dyDescent="0.2">
      <c r="A14" s="38"/>
    </row>
    <row r="15" spans="1:6" x14ac:dyDescent="0.2">
      <c r="A15" s="38"/>
    </row>
    <row r="16" spans="1:6" x14ac:dyDescent="0.2">
      <c r="A16" s="38"/>
    </row>
    <row r="17" spans="1:1" x14ac:dyDescent="0.2">
      <c r="A17" s="38"/>
    </row>
    <row r="18" spans="1:1" x14ac:dyDescent="0.2">
      <c r="A18" s="38"/>
    </row>
    <row r="19" spans="1:1" x14ac:dyDescent="0.2">
      <c r="A19" s="38"/>
    </row>
    <row r="20" spans="1:1" x14ac:dyDescent="0.2">
      <c r="A20" s="38"/>
    </row>
    <row r="21" spans="1:1" x14ac:dyDescent="0.2">
      <c r="A21" s="38"/>
    </row>
  </sheetData>
  <sheetProtection algorithmName="SHA-512" hashValue="uDYrarYPbs5oGMF+/xvfYDVG1DJyGMIsXMbKu9I7+Sh47/+EJytv+7P+S6EJShHouRPBkh7Iagyg629O8q3pfg==" saltValue="piRr1rml8m9CNLwWATLOPQ==" spinCount="100000" sheet="1" objects="1" scenarios="1"/>
  <mergeCells count="5">
    <mergeCell ref="A1:C1"/>
    <mergeCell ref="E2:F2"/>
    <mergeCell ref="E3:E4"/>
    <mergeCell ref="F3:F4"/>
    <mergeCell ref="A5:B5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showErrorMessage="1" xr:uid="{00000000-0002-0000-0100-000000000000}">
          <x14:formula1>
            <xm:f>Data!$A$2:$A$4</xm:f>
          </x14:formula1>
          <x14:formula2>
            <xm:f>0</xm:f>
          </x14:formula2>
          <xm:sqref>A3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"/>
  <sheetViews>
    <sheetView zoomScale="140" zoomScaleNormal="140" workbookViewId="0">
      <selection activeCell="A9" sqref="A9"/>
    </sheetView>
  </sheetViews>
  <sheetFormatPr baseColWidth="10" defaultColWidth="11.5703125" defaultRowHeight="12.75" customHeight="1" x14ac:dyDescent="0.2"/>
  <cols>
    <col min="1" max="1" width="18.42578125" customWidth="1"/>
    <col min="2" max="2" width="18.85546875" customWidth="1"/>
    <col min="6" max="6" width="13.85546875" customWidth="1"/>
  </cols>
  <sheetData>
    <row r="1" spans="1:6" x14ac:dyDescent="0.2">
      <c r="A1" s="9" t="s">
        <v>30</v>
      </c>
      <c r="B1" s="9"/>
      <c r="C1" s="9"/>
    </row>
    <row r="2" spans="1:6" ht="12.75" customHeight="1" x14ac:dyDescent="0.25">
      <c r="A2" s="19" t="s">
        <v>31</v>
      </c>
      <c r="B2" s="19" t="s">
        <v>32</v>
      </c>
      <c r="C2" s="19" t="s">
        <v>33</v>
      </c>
      <c r="E2" s="8" t="s">
        <v>34</v>
      </c>
      <c r="F2" s="8"/>
    </row>
    <row r="3" spans="1:6" ht="12.75" customHeight="1" x14ac:dyDescent="0.25">
      <c r="A3" s="36" t="s">
        <v>39</v>
      </c>
      <c r="B3" s="36">
        <v>2</v>
      </c>
      <c r="C3" s="36">
        <v>2</v>
      </c>
      <c r="E3" s="7">
        <f>C3</f>
        <v>2</v>
      </c>
      <c r="F3" s="6" t="str">
        <f>VLOOKUP(B3+4+C3-A7,Data!C2:D12,2,0)</f>
        <v>Secondes</v>
      </c>
    </row>
    <row r="4" spans="1:6" x14ac:dyDescent="0.2">
      <c r="A4" s="31"/>
      <c r="B4" s="31"/>
      <c r="C4" s="31"/>
      <c r="E4" s="7"/>
      <c r="F4" s="6"/>
    </row>
    <row r="5" spans="1:6" x14ac:dyDescent="0.2">
      <c r="A5" s="9" t="s">
        <v>36</v>
      </c>
      <c r="B5" s="9"/>
      <c r="C5" s="31"/>
    </row>
    <row r="6" spans="1:6" x14ac:dyDescent="0.2">
      <c r="A6" s="5" t="s">
        <v>37</v>
      </c>
      <c r="B6" s="5"/>
      <c r="C6" s="31"/>
    </row>
    <row r="7" spans="1:6" x14ac:dyDescent="0.2">
      <c r="A7" s="4">
        <v>8</v>
      </c>
      <c r="B7" s="4"/>
      <c r="C7" s="31"/>
    </row>
    <row r="10" spans="1:6" x14ac:dyDescent="0.2">
      <c r="A10" s="37"/>
    </row>
    <row r="11" spans="1:6" x14ac:dyDescent="0.2">
      <c r="A11" s="38"/>
    </row>
    <row r="12" spans="1:6" x14ac:dyDescent="0.2">
      <c r="A12" s="38"/>
    </row>
    <row r="13" spans="1:6" x14ac:dyDescent="0.2">
      <c r="A13" s="38"/>
    </row>
    <row r="14" spans="1:6" x14ac:dyDescent="0.2">
      <c r="A14" s="38"/>
    </row>
    <row r="15" spans="1:6" x14ac:dyDescent="0.2">
      <c r="A15" s="38"/>
    </row>
    <row r="16" spans="1:6" x14ac:dyDescent="0.2">
      <c r="A16" s="38"/>
    </row>
    <row r="17" spans="1:1" x14ac:dyDescent="0.2">
      <c r="A17" s="38"/>
    </row>
    <row r="18" spans="1:1" x14ac:dyDescent="0.2">
      <c r="A18" s="38"/>
    </row>
    <row r="19" spans="1:1" x14ac:dyDescent="0.2">
      <c r="A19" s="38"/>
    </row>
    <row r="20" spans="1:1" x14ac:dyDescent="0.2">
      <c r="A20" s="38"/>
    </row>
    <row r="21" spans="1:1" x14ac:dyDescent="0.2">
      <c r="A21" s="38"/>
    </row>
  </sheetData>
  <sheetProtection algorithmName="SHA-512" hashValue="T2io81SRJPxPS1jE3oydC4BMHXQiFxw5m0pnNCHwkWuiTMTOuaFFq06vTrxn196BybOnlPz3ejaDWxrGSz8bjA==" saltValue="ji3SDHWp8rLmbDbuGVbiNg==" spinCount="100000" sheet="1" objects="1" scenarios="1"/>
  <mergeCells count="7">
    <mergeCell ref="A6:B6"/>
    <mergeCell ref="A7:B7"/>
    <mergeCell ref="A1:C1"/>
    <mergeCell ref="E2:F2"/>
    <mergeCell ref="E3:E4"/>
    <mergeCell ref="F3:F4"/>
    <mergeCell ref="A5:B5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showErrorMessage="1" xr:uid="{00000000-0002-0000-0200-000000000000}">
          <x14:formula1>
            <xm:f>Data!$A$2:$A$4</xm:f>
          </x14:formula1>
          <x14:formula2>
            <xm:f>0</xm:f>
          </x14:formula2>
          <xm:sqref>A3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zoomScale="140" zoomScaleNormal="140" workbookViewId="0">
      <selection activeCell="A3" sqref="A3"/>
    </sheetView>
  </sheetViews>
  <sheetFormatPr baseColWidth="10" defaultColWidth="11.5703125" defaultRowHeight="12.75" customHeight="1" x14ac:dyDescent="0.2"/>
  <cols>
    <col min="1" max="1" width="20.28515625" customWidth="1"/>
    <col min="2" max="2" width="18.85546875" customWidth="1"/>
    <col min="6" max="6" width="13.85546875" customWidth="1"/>
  </cols>
  <sheetData>
    <row r="1" spans="1:8" x14ac:dyDescent="0.2">
      <c r="A1" s="10" t="s">
        <v>40</v>
      </c>
      <c r="B1" s="10"/>
      <c r="C1" s="10"/>
    </row>
    <row r="2" spans="1:8" ht="12.75" customHeight="1" x14ac:dyDescent="0.25">
      <c r="A2" s="39" t="s">
        <v>41</v>
      </c>
      <c r="B2" s="3">
        <v>7</v>
      </c>
      <c r="C2" s="3"/>
      <c r="E2" s="8" t="s">
        <v>34</v>
      </c>
      <c r="F2" s="8"/>
    </row>
    <row r="3" spans="1:8" ht="12.75" customHeight="1" x14ac:dyDescent="0.25">
      <c r="A3" s="39" t="s">
        <v>42</v>
      </c>
      <c r="B3" s="40" t="s">
        <v>43</v>
      </c>
      <c r="C3" s="39">
        <f>IF(B3="Oui",1,0)</f>
        <v>0</v>
      </c>
      <c r="E3" s="7">
        <f>11-C12</f>
        <v>5</v>
      </c>
      <c r="F3" s="6" t="str">
        <f>VLOOKUP(B2+C3-C11-D8,Data!C2:D12,2,0)</f>
        <v>Secondes</v>
      </c>
      <c r="G3" s="2" t="str">
        <f>IF(B3="Non","Enquête réussie","Perte de temps...")</f>
        <v>Enquête réussie</v>
      </c>
      <c r="H3" s="2"/>
    </row>
    <row r="4" spans="1:8" ht="12.75" customHeight="1" x14ac:dyDescent="0.25">
      <c r="A4" s="39" t="s">
        <v>44</v>
      </c>
      <c r="B4" s="40" t="s">
        <v>43</v>
      </c>
      <c r="C4" s="39">
        <f>IF(B4="Oui",1,0)</f>
        <v>0</v>
      </c>
      <c r="E4" s="7"/>
      <c r="F4" s="6"/>
      <c r="G4" s="2"/>
      <c r="H4" s="2"/>
    </row>
    <row r="5" spans="1:8" ht="12.75" customHeight="1" x14ac:dyDescent="0.25">
      <c r="A5" s="39" t="s">
        <v>45</v>
      </c>
      <c r="B5" s="40" t="s">
        <v>43</v>
      </c>
      <c r="C5" s="39">
        <f>IF(B5="Oui",1,0)</f>
        <v>0</v>
      </c>
    </row>
    <row r="6" spans="1:8" ht="12.75" customHeight="1" x14ac:dyDescent="0.25">
      <c r="A6" s="39" t="s">
        <v>46</v>
      </c>
      <c r="B6" s="40" t="s">
        <v>47</v>
      </c>
      <c r="C6" s="39">
        <f>IF(B6="Oui",1,0)</f>
        <v>1</v>
      </c>
    </row>
    <row r="7" spans="1:8" ht="12.75" customHeight="1" x14ac:dyDescent="0.25">
      <c r="A7" s="39" t="s">
        <v>45</v>
      </c>
      <c r="B7" s="40">
        <v>10</v>
      </c>
      <c r="C7" s="41">
        <f>IF(AND(B7&gt;=1,B7&lt;=3),1,IF(AND(B7&gt;3,B7&lt;=6),2,IF(AND(B7&gt;6,B7&lt;=9),3,IF(B7&gt;9,4,0))))</f>
        <v>4</v>
      </c>
    </row>
    <row r="8" spans="1:8" ht="12.75" customHeight="1" x14ac:dyDescent="0.25">
      <c r="A8" s="39" t="s">
        <v>48</v>
      </c>
      <c r="B8" s="3">
        <v>0</v>
      </c>
      <c r="C8" s="3"/>
      <c r="D8" s="31">
        <f>IF(C4+C5+C6+C7+B8&gt;4,4,C4+C5+C6+C7+B8)</f>
        <v>4</v>
      </c>
    </row>
    <row r="9" spans="1:8" x14ac:dyDescent="0.2">
      <c r="A9" s="31"/>
      <c r="B9" s="31"/>
      <c r="C9" s="31"/>
    </row>
    <row r="10" spans="1:8" x14ac:dyDescent="0.2">
      <c r="A10" s="10" t="s">
        <v>36</v>
      </c>
      <c r="B10" s="10"/>
      <c r="C10" s="10"/>
    </row>
    <row r="11" spans="1:8" x14ac:dyDescent="0.2">
      <c r="A11" s="1" t="s">
        <v>49</v>
      </c>
      <c r="B11" s="1"/>
      <c r="C11" s="42">
        <v>3</v>
      </c>
    </row>
    <row r="12" spans="1:8" x14ac:dyDescent="0.2">
      <c r="A12" s="3" t="s">
        <v>50</v>
      </c>
      <c r="B12" s="3"/>
      <c r="C12" s="42">
        <v>6</v>
      </c>
    </row>
    <row r="14" spans="1:8" x14ac:dyDescent="0.2">
      <c r="A14" s="37"/>
    </row>
    <row r="15" spans="1:8" x14ac:dyDescent="0.2">
      <c r="A15" s="38"/>
    </row>
    <row r="16" spans="1:8" x14ac:dyDescent="0.2">
      <c r="A16" s="38"/>
    </row>
    <row r="17" spans="1:3" x14ac:dyDescent="0.2">
      <c r="A17" s="38"/>
      <c r="B17" t="s">
        <v>51</v>
      </c>
      <c r="C17">
        <v>1</v>
      </c>
    </row>
    <row r="18" spans="1:3" x14ac:dyDescent="0.2">
      <c r="A18" s="38"/>
      <c r="B18" t="s">
        <v>52</v>
      </c>
      <c r="C18">
        <v>6</v>
      </c>
    </row>
    <row r="19" spans="1:3" x14ac:dyDescent="0.2">
      <c r="A19" s="38"/>
      <c r="B19" t="s">
        <v>53</v>
      </c>
      <c r="C19">
        <v>6</v>
      </c>
    </row>
    <row r="20" spans="1:3" x14ac:dyDescent="0.2">
      <c r="A20" s="38"/>
    </row>
    <row r="21" spans="1:3" x14ac:dyDescent="0.2">
      <c r="A21" s="38"/>
    </row>
    <row r="22" spans="1:3" x14ac:dyDescent="0.2">
      <c r="A22" s="38"/>
    </row>
    <row r="23" spans="1:3" x14ac:dyDescent="0.2">
      <c r="A23" s="38"/>
    </row>
    <row r="24" spans="1:3" x14ac:dyDescent="0.2">
      <c r="A24" s="38"/>
    </row>
    <row r="25" spans="1:3" x14ac:dyDescent="0.2">
      <c r="A25" s="38"/>
    </row>
  </sheetData>
  <sheetProtection algorithmName="SHA-512" hashValue="VtX5ere6zqY3SCq+rbtV0udtjMFecC0q/Ogv3xjndECre/CvTATEGCSFDXV1eS2PVOxne1PotZdisxuolNkY5g==" saltValue="gcg1sSRfwxrvEerWSBg2Ww==" spinCount="100000" sheet="1" objects="1" scenarios="1"/>
  <mergeCells count="10">
    <mergeCell ref="G3:H4"/>
    <mergeCell ref="B8:C8"/>
    <mergeCell ref="A10:C10"/>
    <mergeCell ref="A11:B11"/>
    <mergeCell ref="A12:B12"/>
    <mergeCell ref="A1:C1"/>
    <mergeCell ref="B2:C2"/>
    <mergeCell ref="E2:F2"/>
    <mergeCell ref="E3:E4"/>
    <mergeCell ref="F3:F4"/>
  </mergeCells>
  <dataValidations count="2">
    <dataValidation type="list" operator="equal" showErrorMessage="1" sqref="B3:B6" xr:uid="{00000000-0002-0000-0300-000000000000}">
      <formula1>"Oui,Non"</formula1>
      <formula2>0</formula2>
    </dataValidation>
    <dataValidation operator="equal" allowBlank="1" showErrorMessage="1" sqref="B7:B8" xr:uid="{00000000-0002-0000-0300-000001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zoomScale="140" zoomScaleNormal="140" workbookViewId="0">
      <selection activeCell="F10" sqref="F10"/>
    </sheetView>
  </sheetViews>
  <sheetFormatPr baseColWidth="10" defaultColWidth="11.5703125" defaultRowHeight="12.75" customHeight="1" x14ac:dyDescent="0.2"/>
  <cols>
    <col min="1" max="1" width="22.140625" customWidth="1"/>
  </cols>
  <sheetData>
    <row r="1" spans="1:4" x14ac:dyDescent="0.2">
      <c r="A1" s="22" t="s">
        <v>54</v>
      </c>
      <c r="C1" t="s">
        <v>55</v>
      </c>
    </row>
    <row r="2" spans="1:4" ht="15.75" x14ac:dyDescent="0.25">
      <c r="A2" t="s">
        <v>39</v>
      </c>
      <c r="C2" s="43">
        <v>0</v>
      </c>
      <c r="D2" s="44" t="s">
        <v>56</v>
      </c>
    </row>
    <row r="3" spans="1:4" ht="15.75" x14ac:dyDescent="0.25">
      <c r="A3" t="s">
        <v>57</v>
      </c>
      <c r="C3" s="45">
        <v>1</v>
      </c>
      <c r="D3" s="46" t="s">
        <v>58</v>
      </c>
    </row>
    <row r="4" spans="1:4" ht="15.75" x14ac:dyDescent="0.25">
      <c r="A4" t="s">
        <v>35</v>
      </c>
      <c r="C4" s="45">
        <v>2</v>
      </c>
      <c r="D4" s="46" t="s">
        <v>59</v>
      </c>
    </row>
    <row r="5" spans="1:4" ht="15.75" x14ac:dyDescent="0.25">
      <c r="C5" s="45">
        <v>3</v>
      </c>
      <c r="D5" s="46" t="s">
        <v>60</v>
      </c>
    </row>
    <row r="6" spans="1:4" ht="15.75" x14ac:dyDescent="0.25">
      <c r="C6" s="45">
        <v>4</v>
      </c>
      <c r="D6" s="46" t="s">
        <v>61</v>
      </c>
    </row>
    <row r="7" spans="1:4" ht="15.75" x14ac:dyDescent="0.25">
      <c r="C7" s="45">
        <v>5</v>
      </c>
      <c r="D7" s="46" t="s">
        <v>62</v>
      </c>
    </row>
    <row r="8" spans="1:4" ht="15.75" x14ac:dyDescent="0.25">
      <c r="C8" s="45">
        <v>6</v>
      </c>
      <c r="D8" s="46" t="s">
        <v>63</v>
      </c>
    </row>
    <row r="9" spans="1:4" ht="15.75" x14ac:dyDescent="0.25">
      <c r="C9" s="45">
        <v>7</v>
      </c>
      <c r="D9" s="46" t="s">
        <v>64</v>
      </c>
    </row>
    <row r="10" spans="1:4" ht="15.75" x14ac:dyDescent="0.25">
      <c r="C10" s="45">
        <v>8</v>
      </c>
      <c r="D10" s="46" t="s">
        <v>65</v>
      </c>
    </row>
    <row r="11" spans="1:4" ht="15.75" x14ac:dyDescent="0.25">
      <c r="C11" s="45">
        <v>9</v>
      </c>
      <c r="D11" s="46" t="s">
        <v>66</v>
      </c>
    </row>
    <row r="12" spans="1:4" ht="15.75" x14ac:dyDescent="0.25">
      <c r="C12" s="45">
        <v>10</v>
      </c>
      <c r="D12" s="46" t="s">
        <v>67</v>
      </c>
    </row>
  </sheetData>
  <sheetProtection algorithmName="SHA-512" hashValue="ke4m6mAmNmdVnKIkCrpuPubArMTBiWHW3vefc91FAqf3c6Ofy/exoSZ8S0DvHUh7LlATgvuax66YPayFTWzI8A==" saltValue="Q09A4T0yQHCHCVsKCfU42w==" spinCount="100000" sheet="1" objects="1" scenarios="1"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Conjonction</vt:lpstr>
      <vt:lpstr>Déchiffrement Effet magique</vt:lpstr>
      <vt:lpstr>Enseignement effet magique</vt:lpstr>
      <vt:lpstr>Temps recherches occultes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Le Pelican</cp:lastModifiedBy>
  <cp:revision>62</cp:revision>
  <dcterms:created xsi:type="dcterms:W3CDTF">2021-12-12T13:32:25Z</dcterms:created>
  <dcterms:modified xsi:type="dcterms:W3CDTF">2025-07-31T17:43:34Z</dcterms:modified>
  <dc:language>fr-FR</dc:language>
</cp:coreProperties>
</file>